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https://elevoras.sharepoint.com/sites/Data/Methodologie/Elevora templates/"/>
    </mc:Choice>
  </mc:AlternateContent>
  <xr:revisionPtr revIDLastSave="65" documentId="13_ncr:1_{312AF45C-34A2-4ED5-8FB3-48EE41679E66}" xr6:coauthVersionLast="47" xr6:coauthVersionMax="47" xr10:uidLastSave="{C1272E1B-1277-4C3D-8434-0C4C7FA53550}"/>
  <bookViews>
    <workbookView xWindow="-108" yWindow="-108" windowWidth="23256" windowHeight="13896" xr2:uid="{00000000-000D-0000-FFFF-FFFF00000000}"/>
  </bookViews>
  <sheets>
    <sheet name="1. Afwegingskader" sheetId="1" r:id="rId1"/>
    <sheet name="2. Scoring projecten" sheetId="2" r:id="rId2"/>
    <sheet name="3. Dynamische matrix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7" i="3" l="1"/>
  <c r="H7" i="3"/>
  <c r="G7" i="3"/>
  <c r="F7" i="3"/>
  <c r="E7" i="3"/>
  <c r="I6" i="3"/>
  <c r="H6" i="3"/>
  <c r="G6" i="3"/>
  <c r="F6" i="3"/>
  <c r="E6" i="3"/>
  <c r="I5" i="3"/>
  <c r="H5" i="3"/>
  <c r="G5" i="3"/>
  <c r="F5" i="3"/>
  <c r="E5" i="3"/>
  <c r="I4" i="3"/>
  <c r="H4" i="3"/>
  <c r="G4" i="3"/>
  <c r="F4" i="3"/>
  <c r="E4" i="3"/>
  <c r="I3" i="3"/>
  <c r="H3" i="3"/>
  <c r="G3" i="3"/>
  <c r="F3" i="3"/>
  <c r="E3" i="3"/>
  <c r="E10" i="2"/>
  <c r="F10" i="2" s="1" a="1"/>
  <c r="F10" i="2" s="1"/>
  <c r="E9" i="2"/>
  <c r="F9" i="2" s="1" a="1"/>
  <c r="F9" i="2" s="1"/>
  <c r="E8" i="2"/>
  <c r="F8" i="2" s="1" a="1"/>
  <c r="F8" i="2" s="1"/>
  <c r="E7" i="2"/>
  <c r="F7" i="2" s="1" a="1"/>
  <c r="F7" i="2" s="1"/>
  <c r="E6" i="2"/>
  <c r="F6" i="2" s="1" a="1"/>
  <c r="F6" i="2" s="1"/>
  <c r="E5" i="2"/>
  <c r="F5" i="2" s="1" a="1"/>
  <c r="F5" i="2" s="1"/>
  <c r="F4" i="2" a="1"/>
  <c r="F4" i="2" s="1"/>
  <c r="E4" i="2"/>
</calcChain>
</file>

<file path=xl/sharedStrings.xml><?xml version="1.0" encoding="utf-8"?>
<sst xmlns="http://schemas.openxmlformats.org/spreadsheetml/2006/main" count="64" uniqueCount="38">
  <si>
    <t>IMPACT OP ORGANISATIE (WAARDE/RESULTAAT)</t>
  </si>
  <si>
    <t>5
Cruciaal: voortbestaan of kernstrategie van organisatie
.</t>
  </si>
  <si>
    <t>6
Could Do</t>
  </si>
  <si>
    <t>7
Should Do</t>
  </si>
  <si>
    <t>8
Should Do</t>
  </si>
  <si>
    <t>9
Must Do</t>
  </si>
  <si>
    <t>10
Must Do</t>
  </si>
  <si>
    <t>4
Hoog: significante kostenbesparing of verbetering voor organisatie of meerdere afdelingen</t>
  </si>
  <si>
    <t>5
Could Do</t>
  </si>
  <si>
    <t>3
Medium: Merkbare verbetering voor volledige organisatie</t>
  </si>
  <si>
    <t>4
Could Do</t>
  </si>
  <si>
    <t xml:space="preserve">2
Laag: Merkbare verbetering voor specifieke groep of afdeling </t>
  </si>
  <si>
    <t>3
Won't Do (Now)</t>
  </si>
  <si>
    <t xml:space="preserve">1
Minimaal: Beperkte verbetering, 'nice tot have' </t>
  </si>
  <si>
    <t>2
Won't Do (Now)</t>
  </si>
  <si>
    <t>1
Minimaal: Geen tijdsdruk of deadline, kan onbeperkt uitgesteld worden
,</t>
  </si>
  <si>
    <t>2
Laag: Beperkte tijdsdruk
.</t>
  </si>
  <si>
    <t>3
Medium: Duidelijke deadline, maar deze kan nog gehaald worden als project niet onmiddellijk wordt opgestart</t>
  </si>
  <si>
    <t>4
Hoog: Duidelijke deadline en project moet nu opgestart worden om deze te kunnen halen</t>
  </si>
  <si>
    <t>5
Cruciaal: Uitvoering onmiddellijk noodzakelijk (bijvoorbeeld door wijziging wet)</t>
  </si>
  <si>
    <t>URGENTIE (TIJD)</t>
  </si>
  <si>
    <t>Scoor je verschillende projecten</t>
  </si>
  <si>
    <t>Projectnaam</t>
  </si>
  <si>
    <t>Impact (1-5)</t>
  </si>
  <si>
    <t>Urgentie (1-5)</t>
  </si>
  <si>
    <t>Score</t>
  </si>
  <si>
    <t>MOSCOW</t>
  </si>
  <si>
    <t>App Development</t>
  </si>
  <si>
    <t>Digital Transformation 2.0</t>
  </si>
  <si>
    <t>ERP Migratie</t>
  </si>
  <si>
    <t>Management dashboard implementatie</t>
  </si>
  <si>
    <t>NIS2 conformiteit</t>
  </si>
  <si>
    <t>Procesoptimalisatie aankoop</t>
  </si>
  <si>
    <t>Rebranding</t>
  </si>
  <si>
    <r>
      <t xml:space="preserve">1
Minimaal: Geen tijdsdruk of deadline, kan onbeperkt uitgesteld worden
</t>
    </r>
    <r>
      <rPr>
        <sz val="11"/>
        <color theme="0"/>
        <rFont val="Calibri"/>
        <family val="2"/>
      </rPr>
      <t>,</t>
    </r>
  </si>
  <si>
    <r>
      <t xml:space="preserve">2
Laag: Beperkte tijdsdruk
</t>
    </r>
    <r>
      <rPr>
        <sz val="11"/>
        <color theme="0"/>
        <rFont val="Calibri"/>
        <family val="2"/>
      </rPr>
      <t>.</t>
    </r>
  </si>
  <si>
    <t xml:space="preserve">          Afwegingskader</t>
  </si>
  <si>
    <t xml:space="preserve">          Dynamisch afwegingskader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</si>
</sst>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4"/>
      <color theme="1" tint="0.24994659260841701"/>
      <name val="Calibri"/>
      <family val="2"/>
      <scheme val="minor"/>
    </font>
    <font>
      <b/>
      <sz val="13"/>
      <color theme="7"/>
      <name val="Calibri Light"/>
      <family val="2"/>
      <scheme val="major"/>
    </font>
    <font>
      <b/>
      <sz val="24"/>
      <color theme="7"/>
      <name val="Calibri"/>
      <family val="2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7F3E8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3" fillId="0" borderId="0">
      <alignment horizontal="center" vertical="center"/>
    </xf>
  </cellStyleXfs>
  <cellXfs count="31">
    <xf numFmtId="0" fontId="0" fillId="0" borderId="0" xfId="0"/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wrapText="1"/>
    </xf>
    <xf numFmtId="0" fontId="2" fillId="6" borderId="0" xfId="0" applyFont="1" applyFill="1" applyAlignment="1">
      <alignment horizontal="center" vertical="center"/>
    </xf>
    <xf numFmtId="0" fontId="2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center"/>
    </xf>
    <xf numFmtId="9" fontId="4" fillId="6" borderId="0" xfId="1" applyFont="1" applyFill="1">
      <alignment horizontal="center" vertical="center"/>
    </xf>
    <xf numFmtId="0" fontId="2" fillId="7" borderId="0" xfId="0" applyFont="1" applyFill="1" applyAlignment="1">
      <alignment horizontal="center" vertical="center"/>
    </xf>
    <xf numFmtId="0" fontId="2" fillId="7" borderId="0" xfId="0" applyFont="1" applyFill="1" applyAlignment="1">
      <alignment horizontal="left" vertical="center"/>
    </xf>
    <xf numFmtId="0" fontId="2" fillId="7" borderId="0" xfId="0" applyFont="1" applyFill="1" applyAlignment="1">
      <alignment horizontal="center"/>
    </xf>
    <xf numFmtId="9" fontId="4" fillId="7" borderId="0" xfId="1" applyFont="1" applyFill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0" borderId="0" xfId="0" applyAlignment="1">
      <alignment horizontal="center" vertical="center"/>
    </xf>
    <xf numFmtId="0" fontId="6" fillId="0" borderId="6" xfId="0" applyFont="1" applyBorder="1" applyAlignment="1">
      <alignment horizontal="center" wrapText="1"/>
    </xf>
    <xf numFmtId="0" fontId="6" fillId="4" borderId="6" xfId="0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2" fillId="6" borderId="0" xfId="0" applyNumberFormat="1" applyFont="1" applyFill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5" fillId="0" borderId="6" xfId="0" applyFont="1" applyBorder="1" applyAlignment="1">
      <alignment horizontal="center" vertical="center" textRotation="90"/>
    </xf>
    <xf numFmtId="0" fontId="0" fillId="0" borderId="2" xfId="0" applyBorder="1"/>
    <xf numFmtId="0" fontId="0" fillId="0" borderId="3" xfId="0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textRotation="90"/>
    </xf>
  </cellXfs>
  <cellStyles count="2">
    <cellStyle name="Percentage voltooid" xfId="1" xr:uid="{00000000-0005-0000-0000-000001000000}"/>
    <cellStyle name="Standaard" xfId="0" builtinId="0"/>
  </cellStyles>
  <dxfs count="10">
    <dxf>
      <font>
        <color rgb="FF9C0006"/>
      </font>
      <fill>
        <patternFill>
          <bgColor rgb="FFFFC7CE"/>
        </patternFill>
      </fill>
    </dxf>
    <dxf>
      <font>
        <color theme="5"/>
      </font>
      <fill>
        <patternFill>
          <bgColor theme="7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CC3300"/>
      </font>
      <fill>
        <patternFill>
          <bgColor rgb="FFFFC000"/>
        </patternFill>
      </fill>
    </dxf>
    <dxf>
      <numFmt numFmtId="0" formatCode="General"/>
    </dxf>
    <dxf>
      <numFmt numFmtId="0" formatCode="General"/>
      <alignment horizontal="center" vertical="center"/>
    </dxf>
    <dxf>
      <alignment horizontal="center" vertical="center"/>
    </dxf>
    <dxf>
      <fill>
        <patternFill patternType="solid">
          <fgColor indexed="64"/>
          <bgColor rgb="FFF7F3E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0</xdr:row>
      <xdr:rowOff>106680</xdr:rowOff>
    </xdr:from>
    <xdr:to>
      <xdr:col>3</xdr:col>
      <xdr:colOff>639300</xdr:colOff>
      <xdr:row>0</xdr:row>
      <xdr:rowOff>777799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EAC2F16C-D667-4A44-8F75-402EDDCA3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2880" y="106680"/>
          <a:ext cx="1378440" cy="671119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45720</xdr:colOff>
      <xdr:row>0</xdr:row>
      <xdr:rowOff>114300</xdr:rowOff>
    </xdr:from>
    <xdr:to>
      <xdr:col>1</xdr:col>
      <xdr:colOff>1424160</xdr:colOff>
      <xdr:row>0</xdr:row>
      <xdr:rowOff>785419</xdr:rowOff>
    </xdr:to>
    <xdr:pic>
      <xdr:nvPicPr>
        <xdr:cNvPr id="7" name="Afbeelding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5740" y="114300"/>
          <a:ext cx="1378440" cy="671119"/>
        </a:xfrm>
        <a:prstGeom prst="rect">
          <a:avLst/>
        </a:prstGeom>
        <a:ln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30480</xdr:colOff>
      <xdr:row>0</xdr:row>
      <xdr:rowOff>121920</xdr:rowOff>
    </xdr:from>
    <xdr:to>
      <xdr:col>3</xdr:col>
      <xdr:colOff>646920</xdr:colOff>
      <xdr:row>0</xdr:row>
      <xdr:rowOff>793039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AB9ED3C1-FD53-4318-A2C1-C340ECBCD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121920"/>
          <a:ext cx="1378440" cy="671119"/>
        </a:xfrm>
        <a:prstGeom prst="rect">
          <a:avLst/>
        </a:prstGeom>
        <a:ln>
          <a:prstDash val="solid"/>
        </a:ln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16" displayName="Tabel16" ref="B3:F10" totalsRowShown="0" headerRowDxfId="9">
  <autoFilter ref="B3:F10" xr:uid="{00000000-0009-0000-0100-000001000000}"/>
  <tableColumns count="5">
    <tableColumn id="1" xr3:uid="{00000000-0010-0000-0000-000001000000}" name="Projectnaam" dataDxfId="8"/>
    <tableColumn id="2" xr3:uid="{00000000-0010-0000-0000-000002000000}" name="Impact (1-5)"/>
    <tableColumn id="3" xr3:uid="{00000000-0010-0000-0000-000003000000}" name="Urgentie (1-5)"/>
    <tableColumn id="6" xr3:uid="{00000000-0010-0000-0000-000006000000}" name="Score" dataDxfId="7">
      <calculatedColumnFormula>Tabel16[[#This Row],[Urgentie (1-5)]]+Tabel16[[#This Row],[Impact (1-5)]]</calculatedColumnFormula>
    </tableColumn>
    <tableColumn id="5" xr3:uid="{00000000-0010-0000-0000-000005000000}" name="MOSCOW" dataDxfId="6">
      <calculatedColumnFormula array="1">_xlfn.SWITCH(E4, 10,"Must Do", 9,"Must Do", 8,"Should Do", 7,"Should Do", 6,"Could Do", 5,"Could Do", 4,"Could Do", "Won't Do Now")</calculatedColumnFormula>
    </tableColumn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9"/>
  <sheetViews>
    <sheetView showGridLines="0" tabSelected="1" zoomScale="75" zoomScaleNormal="75" workbookViewId="0">
      <selection activeCell="L4" sqref="L4"/>
    </sheetView>
  </sheetViews>
  <sheetFormatPr defaultRowHeight="14.4" x14ac:dyDescent="0.3"/>
  <cols>
    <col min="1" max="1" width="2.33203125" style="14" customWidth="1"/>
    <col min="2" max="2" width="2.33203125" customWidth="1"/>
    <col min="3" max="3" width="8.77734375" customWidth="1"/>
    <col min="4" max="4" width="35.77734375" customWidth="1"/>
    <col min="5" max="9" width="25.77734375" customWidth="1"/>
  </cols>
  <sheetData>
    <row r="1" spans="3:36" s="6" customFormat="1" ht="72" customHeight="1" x14ac:dyDescent="0.6">
      <c r="C1" s="7"/>
      <c r="D1" s="7" t="s">
        <v>36</v>
      </c>
      <c r="L1" s="8"/>
      <c r="M1" s="8"/>
      <c r="N1" s="8"/>
      <c r="O1" s="8"/>
      <c r="P1" s="9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</row>
    <row r="2" spans="3:36" ht="12.45" customHeight="1" x14ac:dyDescent="0.3"/>
    <row r="3" spans="3:36" ht="70.05" customHeight="1" x14ac:dyDescent="0.3">
      <c r="C3" s="30" t="s">
        <v>0</v>
      </c>
      <c r="D3" s="5" t="s">
        <v>1</v>
      </c>
      <c r="E3" s="1" t="s">
        <v>2</v>
      </c>
      <c r="F3" s="2" t="s">
        <v>3</v>
      </c>
      <c r="G3" s="2" t="s">
        <v>4</v>
      </c>
      <c r="H3" s="3" t="s">
        <v>5</v>
      </c>
      <c r="I3" s="3" t="s">
        <v>6</v>
      </c>
    </row>
    <row r="4" spans="3:36" ht="70.05" customHeight="1" x14ac:dyDescent="0.3">
      <c r="C4" s="27"/>
      <c r="D4" s="5" t="s">
        <v>7</v>
      </c>
      <c r="E4" s="1" t="s">
        <v>8</v>
      </c>
      <c r="F4" s="1" t="s">
        <v>2</v>
      </c>
      <c r="G4" s="2" t="s">
        <v>3</v>
      </c>
      <c r="H4" s="2" t="s">
        <v>4</v>
      </c>
      <c r="I4" s="3" t="s">
        <v>5</v>
      </c>
    </row>
    <row r="5" spans="3:36" ht="70.05" customHeight="1" x14ac:dyDescent="0.3">
      <c r="C5" s="27"/>
      <c r="D5" s="5" t="s">
        <v>9</v>
      </c>
      <c r="E5" s="1" t="s">
        <v>10</v>
      </c>
      <c r="F5" s="1" t="s">
        <v>8</v>
      </c>
      <c r="G5" s="1" t="s">
        <v>2</v>
      </c>
      <c r="H5" s="2" t="s">
        <v>3</v>
      </c>
      <c r="I5" s="2" t="s">
        <v>4</v>
      </c>
    </row>
    <row r="6" spans="3:36" ht="70.05" customHeight="1" x14ac:dyDescent="0.3">
      <c r="C6" s="27"/>
      <c r="D6" s="5" t="s">
        <v>11</v>
      </c>
      <c r="E6" s="4" t="s">
        <v>12</v>
      </c>
      <c r="F6" s="1" t="s">
        <v>10</v>
      </c>
      <c r="G6" s="1" t="s">
        <v>8</v>
      </c>
      <c r="H6" s="1" t="s">
        <v>2</v>
      </c>
      <c r="I6" s="2" t="s">
        <v>3</v>
      </c>
    </row>
    <row r="7" spans="3:36" ht="70.05" customHeight="1" x14ac:dyDescent="0.3">
      <c r="C7" s="28"/>
      <c r="D7" s="5" t="s">
        <v>13</v>
      </c>
      <c r="E7" s="4" t="s">
        <v>14</v>
      </c>
      <c r="F7" s="4" t="s">
        <v>12</v>
      </c>
      <c r="G7" s="1" t="s">
        <v>10</v>
      </c>
      <c r="H7" s="1" t="s">
        <v>8</v>
      </c>
      <c r="I7" s="1" t="s">
        <v>2</v>
      </c>
    </row>
    <row r="8" spans="3:36" ht="72" customHeight="1" x14ac:dyDescent="0.3">
      <c r="E8" s="5" t="s">
        <v>15</v>
      </c>
      <c r="F8" s="5" t="s">
        <v>16</v>
      </c>
      <c r="G8" s="5" t="s">
        <v>17</v>
      </c>
      <c r="H8" s="5" t="s">
        <v>18</v>
      </c>
      <c r="I8" s="5" t="s">
        <v>19</v>
      </c>
    </row>
    <row r="9" spans="3:36" ht="28.2" customHeight="1" x14ac:dyDescent="0.3">
      <c r="E9" s="29" t="s">
        <v>20</v>
      </c>
      <c r="F9" s="24"/>
      <c r="G9" s="24"/>
      <c r="H9" s="24"/>
      <c r="I9" s="25"/>
    </row>
  </sheetData>
  <mergeCells count="2">
    <mergeCell ref="E9:I9"/>
    <mergeCell ref="C3:C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7"/>
  <sheetViews>
    <sheetView workbookViewId="0">
      <selection activeCell="C7" sqref="C7"/>
    </sheetView>
  </sheetViews>
  <sheetFormatPr defaultRowHeight="14.4" x14ac:dyDescent="0.3"/>
  <cols>
    <col min="1" max="1" width="2.33203125" style="14" customWidth="1"/>
    <col min="2" max="2" width="41.109375" customWidth="1"/>
    <col min="3" max="3" width="19.6640625" bestFit="1" customWidth="1"/>
    <col min="4" max="6" width="18.77734375" customWidth="1"/>
  </cols>
  <sheetData>
    <row r="1" spans="2:35" s="6" customFormat="1" ht="72" customHeight="1" x14ac:dyDescent="0.6">
      <c r="C1" s="7" t="s">
        <v>21</v>
      </c>
      <c r="K1" s="8"/>
      <c r="L1" s="8"/>
      <c r="M1" s="8"/>
      <c r="N1" s="8"/>
      <c r="O1" s="9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</row>
    <row r="2" spans="2:35" s="10" customFormat="1" ht="9" customHeight="1" x14ac:dyDescent="0.6">
      <c r="C2" s="11"/>
      <c r="K2" s="12"/>
      <c r="L2" s="12"/>
      <c r="M2" s="12"/>
      <c r="N2" s="12"/>
      <c r="O2" s="13"/>
      <c r="P2" s="12"/>
      <c r="Q2" s="12"/>
      <c r="R2" s="12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</row>
    <row r="3" spans="2:35" x14ac:dyDescent="0.3">
      <c r="B3" s="15" t="s">
        <v>22</v>
      </c>
      <c r="C3" s="15" t="s">
        <v>23</v>
      </c>
      <c r="D3" s="15" t="s">
        <v>24</v>
      </c>
      <c r="E3" s="15" t="s">
        <v>25</v>
      </c>
      <c r="F3" s="15" t="s">
        <v>26</v>
      </c>
    </row>
    <row r="4" spans="2:35" x14ac:dyDescent="0.3">
      <c r="B4" s="16" t="s">
        <v>27</v>
      </c>
      <c r="C4" s="16">
        <v>4</v>
      </c>
      <c r="D4" s="16">
        <v>5</v>
      </c>
      <c r="E4" s="16">
        <f>Tabel16[[#This Row],[Urgentie (1-5)]]+Tabel16[[#This Row],[Impact (1-5)]]</f>
        <v>9</v>
      </c>
      <c r="F4" t="str">
        <f t="array" ref="F4">_xlfn.SWITCH(E4, 10,"Must Do", 9,"Must Do", 8,"Should Do", 7,"Should Do", 6,"Could Do", 5,"Could Do", 4,"Could Do", "Won't Do Now")</f>
        <v>Must Do</v>
      </c>
    </row>
    <row r="5" spans="2:35" x14ac:dyDescent="0.3">
      <c r="B5" s="16" t="s">
        <v>28</v>
      </c>
      <c r="C5" s="16">
        <v>4</v>
      </c>
      <c r="D5" s="16">
        <v>2</v>
      </c>
      <c r="E5" s="16">
        <f>Tabel16[[#This Row],[Urgentie (1-5)]]+Tabel16[[#This Row],[Impact (1-5)]]</f>
        <v>6</v>
      </c>
      <c r="F5" t="str">
        <f t="array" ref="F5">_xlfn.SWITCH(E5, 10,"Must Do", 9,"Must Do", 8,"Should Do", 7,"Should Do", 6,"Could Do", 5,"Could Do", 4,"Could Do", "Won't Do Now")</f>
        <v>Could Do</v>
      </c>
    </row>
    <row r="6" spans="2:35" x14ac:dyDescent="0.3">
      <c r="B6" s="16" t="s">
        <v>29</v>
      </c>
      <c r="C6" s="16">
        <v>3</v>
      </c>
      <c r="D6" s="16">
        <v>5</v>
      </c>
      <c r="E6" s="16">
        <f>Tabel16[[#This Row],[Urgentie (1-5)]]+Tabel16[[#This Row],[Impact (1-5)]]</f>
        <v>8</v>
      </c>
      <c r="F6" t="str">
        <f t="array" ref="F6">_xlfn.SWITCH(E6, 10,"Must Do", 9,"Must Do", 8,"Should Do", 7,"Should Do", 6,"Could Do", 5,"Could Do", 4,"Could Do", "Won't Do Now")</f>
        <v>Should Do</v>
      </c>
    </row>
    <row r="7" spans="2:35" x14ac:dyDescent="0.3">
      <c r="B7" s="16" t="s">
        <v>30</v>
      </c>
      <c r="C7" s="16">
        <v>3</v>
      </c>
      <c r="D7" s="16">
        <v>4</v>
      </c>
      <c r="E7" s="16">
        <f>Tabel16[[#This Row],[Urgentie (1-5)]]+Tabel16[[#This Row],[Impact (1-5)]]</f>
        <v>7</v>
      </c>
      <c r="F7" t="str">
        <f t="array" ref="F7">_xlfn.SWITCH(E7, 10,"Must Do", 9,"Must Do", 8,"Should Do", 7,"Should Do", 6,"Could Do", 5,"Could Do", 4,"Could Do", "Won't Do Now")</f>
        <v>Should Do</v>
      </c>
    </row>
    <row r="8" spans="2:35" x14ac:dyDescent="0.3">
      <c r="B8" s="16" t="s">
        <v>31</v>
      </c>
      <c r="C8" s="16">
        <v>5</v>
      </c>
      <c r="D8" s="16">
        <v>5</v>
      </c>
      <c r="E8" s="16">
        <f>Tabel16[[#This Row],[Urgentie (1-5)]]+Tabel16[[#This Row],[Impact (1-5)]]</f>
        <v>10</v>
      </c>
      <c r="F8" t="str">
        <f t="array" ref="F8">_xlfn.SWITCH(E8, 10,"Must Do", 9,"Must Do", 8,"Should Do", 7,"Should Do", 6,"Could Do", 5,"Could Do", 4,"Could Do", "Won't Do Now")</f>
        <v>Must Do</v>
      </c>
    </row>
    <row r="9" spans="2:35" x14ac:dyDescent="0.3">
      <c r="B9" s="16" t="s">
        <v>32</v>
      </c>
      <c r="C9" s="16">
        <v>3</v>
      </c>
      <c r="D9" s="16">
        <v>3</v>
      </c>
      <c r="E9" s="16">
        <f>Tabel16[[#This Row],[Urgentie (1-5)]]+Tabel16[[#This Row],[Impact (1-5)]]</f>
        <v>6</v>
      </c>
      <c r="F9" t="str">
        <f t="array" ref="F9">_xlfn.SWITCH(E9, 10,"Must Do", 9,"Must Do", 8,"Should Do", 7,"Should Do", 6,"Could Do", 5,"Could Do", 4,"Could Do", "Won't Do Now")</f>
        <v>Could Do</v>
      </c>
    </row>
    <row r="10" spans="2:35" x14ac:dyDescent="0.3">
      <c r="B10" s="16" t="s">
        <v>33</v>
      </c>
      <c r="C10" s="16">
        <v>2</v>
      </c>
      <c r="D10" s="16">
        <v>1</v>
      </c>
      <c r="E10" s="16">
        <f>Tabel16[[#This Row],[Urgentie (1-5)]]+Tabel16[[#This Row],[Impact (1-5)]]</f>
        <v>3</v>
      </c>
      <c r="F10" t="str">
        <f t="array" ref="F10">_xlfn.SWITCH(E10, 10,"Must Do", 9,"Must Do", 8,"Should Do", 7,"Should Do", 6,"Could Do", 5,"Could Do", 4,"Could Do", "Won't Do Now")</f>
        <v>Won't Do Now</v>
      </c>
    </row>
    <row r="17" spans="3:3" x14ac:dyDescent="0.3">
      <c r="C17" s="16"/>
    </row>
  </sheetData>
  <conditionalFormatting sqref="F4:F10">
    <cfRule type="containsText" dxfId="5" priority="1" operator="containsText" text="Should">
      <formula>NOT(ISERROR(SEARCH("Should",F4)))</formula>
    </cfRule>
    <cfRule type="containsText" dxfId="4" priority="2" operator="containsText" text="Won't">
      <formula>NOT(ISERROR(SEARCH("Won't",F4)))</formula>
    </cfRule>
    <cfRule type="containsText" dxfId="3" priority="3" operator="containsText" text="Won't">
      <formula>NOT(ISERROR(SEARCH("Won't",F4)))</formula>
    </cfRule>
    <cfRule type="containsText" dxfId="2" priority="4" operator="containsText" text="Could">
      <formula>NOT(ISERROR(SEARCH("Could",F4)))</formula>
    </cfRule>
    <cfRule type="containsText" dxfId="1" priority="5" operator="containsText" text="Should">
      <formula>NOT(ISERROR(SEARCH("Should",F4)))</formula>
    </cfRule>
    <cfRule type="containsText" dxfId="0" priority="6" operator="containsText" text="Must">
      <formula>NOT(ISERROR(SEARCH("Must",F4)))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K10"/>
  <sheetViews>
    <sheetView workbookViewId="0">
      <selection activeCell="K5" sqref="K5"/>
    </sheetView>
  </sheetViews>
  <sheetFormatPr defaultRowHeight="14.4" x14ac:dyDescent="0.3"/>
  <cols>
    <col min="1" max="1" width="2.33203125" style="14" customWidth="1"/>
    <col min="2" max="2" width="2.33203125" customWidth="1"/>
    <col min="3" max="3" width="8.77734375" customWidth="1"/>
    <col min="4" max="4" width="35.77734375" customWidth="1"/>
    <col min="5" max="9" width="25.77734375" customWidth="1"/>
  </cols>
  <sheetData>
    <row r="1" spans="3:37" s="6" customFormat="1" ht="72" customHeight="1" x14ac:dyDescent="0.6">
      <c r="D1" s="22" t="s">
        <v>37</v>
      </c>
      <c r="E1" s="22"/>
      <c r="M1" s="8"/>
      <c r="N1" s="8"/>
      <c r="O1" s="8"/>
      <c r="P1" s="8"/>
      <c r="Q1" s="9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</row>
    <row r="2" spans="3:37" ht="12.45" customHeight="1" x14ac:dyDescent="0.3"/>
    <row r="3" spans="3:37" ht="70.05" customHeight="1" x14ac:dyDescent="0.3">
      <c r="C3" s="26" t="s">
        <v>0</v>
      </c>
      <c r="D3" s="17" t="s">
        <v>1</v>
      </c>
      <c r="E3" s="18" t="str">
        <f>_xlfn.TEXTJOIN(", ", TRUE, _xlfn._xlws.FILTER('2. Scoring projecten'!$B$4:$B$200, ('2. Scoring projecten'!$C$4:$C$200=5)*('2. Scoring projecten'!$D$4:$D$200=1), ""))</f>
        <v/>
      </c>
      <c r="F3" s="19" t="str">
        <f>_xlfn.TEXTJOIN(", ", TRUE, _xlfn._xlws.FILTER('2. Scoring projecten'!$B$4:$B$200, ('2. Scoring projecten'!$C$4:$C$200=5)*('2. Scoring projecten'!$D$4:$D$200=2), ""))</f>
        <v/>
      </c>
      <c r="G3" s="19" t="str">
        <f>_xlfn.TEXTJOIN(", ", TRUE, _xlfn._xlws.FILTER('2. Scoring projecten'!$B$4:$B$200, ('2. Scoring projecten'!$C$4:$C$200=5)*('2. Scoring projecten'!$D$4:$D$200=3), ""))</f>
        <v/>
      </c>
      <c r="H3" s="20" t="str">
        <f>_xlfn.TEXTJOIN(", ", TRUE, _xlfn._xlws.FILTER('2. Scoring projecten'!$B$4:$B$200, ('2. Scoring projecten'!$C$4:$C$200=5)*('2. Scoring projecten'!$D$4:$D$200=4), ""))</f>
        <v/>
      </c>
      <c r="I3" s="20" t="str">
        <f>_xlfn.TEXTJOIN(", ", TRUE, _xlfn._xlws.FILTER('2. Scoring projecten'!$B$4:$B$200, ('2. Scoring projecten'!$C$4:$C$200=5)*('2. Scoring projecten'!$D$4:$D$200=5), ""))</f>
        <v>NIS2 conformiteit</v>
      </c>
    </row>
    <row r="4" spans="3:37" ht="70.05" customHeight="1" x14ac:dyDescent="0.3">
      <c r="C4" s="27"/>
      <c r="D4" s="17" t="s">
        <v>7</v>
      </c>
      <c r="E4" s="18" t="str">
        <f>_xlfn.TEXTJOIN(", ", TRUE, _xlfn._xlws.FILTER('2. Scoring projecten'!$B$4:$B$200, ('2. Scoring projecten'!$C$4:$C$200=4)*('2. Scoring projecten'!$D$4:$D$200=1), ""))</f>
        <v/>
      </c>
      <c r="F4" s="18" t="str">
        <f>_xlfn.TEXTJOIN(", ", TRUE, _xlfn._xlws.FILTER('2. Scoring projecten'!$B$4:$B$200, ('2. Scoring projecten'!$C$4:$C$200=4)*('2. Scoring projecten'!$D$4:$D$200=2), ""))</f>
        <v>Digital Transformation 2.0</v>
      </c>
      <c r="G4" s="19" t="str">
        <f>_xlfn.TEXTJOIN(", ", TRUE, _xlfn._xlws.FILTER('2. Scoring projecten'!$B$4:$B$200, ('2. Scoring projecten'!$C$4:$C$200=4)*('2. Scoring projecten'!$D$4:$D$200=3), ""))</f>
        <v/>
      </c>
      <c r="H4" s="19" t="str">
        <f>_xlfn.TEXTJOIN(", ", TRUE, _xlfn._xlws.FILTER('2. Scoring projecten'!$B$4:$B$200, ('2. Scoring projecten'!$C$4:$C$200=4)*('2. Scoring projecten'!$D$4:$D$200=4), ""))</f>
        <v/>
      </c>
      <c r="I4" s="20" t="str">
        <f>_xlfn.TEXTJOIN(", ", TRUE, _xlfn._xlws.FILTER('2. Scoring projecten'!$B$4:$B$200, ('2. Scoring projecten'!$C$4:$C$200=4)*('2. Scoring projecten'!$D$4:$D$200=5), ""))</f>
        <v>App Development</v>
      </c>
    </row>
    <row r="5" spans="3:37" ht="70.05" customHeight="1" x14ac:dyDescent="0.3">
      <c r="C5" s="27"/>
      <c r="D5" s="17" t="s">
        <v>9</v>
      </c>
      <c r="E5" s="18" t="str">
        <f>_xlfn.TEXTJOIN(", ", TRUE, _xlfn._xlws.FILTER('2. Scoring projecten'!$B$4:$B$200, ('2. Scoring projecten'!$C$4:$C$200=3)*('2. Scoring projecten'!$D$4:$D$200=1), ""))</f>
        <v/>
      </c>
      <c r="F5" s="18" t="str">
        <f>_xlfn.TEXTJOIN(", ", TRUE, _xlfn._xlws.FILTER('2. Scoring projecten'!$B$4:$B$200, ('2. Scoring projecten'!$C$4:$C$200=3)*('2. Scoring projecten'!$D$4:$D$200=2), ""))</f>
        <v/>
      </c>
      <c r="G5" s="18" t="str">
        <f>_xlfn.TEXTJOIN(", ", TRUE, _xlfn._xlws.FILTER('2. Scoring projecten'!$B$4:$B$200, ('2. Scoring projecten'!$C$4:$C$200=3)*('2. Scoring projecten'!$D$4:$D$200=3), ""))</f>
        <v>Procesoptimalisatie aankoop</v>
      </c>
      <c r="H5" s="19" t="str">
        <f>_xlfn.TEXTJOIN(", ", TRUE, _xlfn._xlws.FILTER('2. Scoring projecten'!$B$4:$B$200, ('2. Scoring projecten'!$C$4:$C$200=3)*('2. Scoring projecten'!$D$4:$D$200=4), ""))</f>
        <v>Management dashboard implementatie</v>
      </c>
      <c r="I5" s="19" t="str">
        <f>_xlfn.TEXTJOIN(", ", TRUE, _xlfn._xlws.FILTER('2. Scoring projecten'!$B$4:$B$200, ('2. Scoring projecten'!$C$4:$C$200=3)*('2. Scoring projecten'!$D$4:$D$200=5), ""))</f>
        <v>ERP Migratie</v>
      </c>
    </row>
    <row r="6" spans="3:37" ht="70.05" customHeight="1" x14ac:dyDescent="0.3">
      <c r="C6" s="27"/>
      <c r="D6" s="17" t="s">
        <v>11</v>
      </c>
      <c r="E6" s="21" t="str">
        <f>_xlfn.TEXTJOIN(", ", TRUE, _xlfn._xlws.FILTER('2. Scoring projecten'!$B$4:$B$200, ('2. Scoring projecten'!$C$4:$C$200=2)*('2. Scoring projecten'!$D$4:$D$200=1), ""))</f>
        <v>Rebranding</v>
      </c>
      <c r="F6" s="18" t="str">
        <f>_xlfn.TEXTJOIN(", ", TRUE, _xlfn._xlws.FILTER('2. Scoring projecten'!$B$4:$B$200, ('2. Scoring projecten'!$C$4:$C$200=2)*('2. Scoring projecten'!$D$4:$D$200=2), ""))</f>
        <v/>
      </c>
      <c r="G6" s="18" t="str">
        <f>_xlfn.TEXTJOIN(", ", TRUE, _xlfn._xlws.FILTER('2. Scoring projecten'!$B$4:$B$200, ('2. Scoring projecten'!$C$4:$C$200=2)*('2. Scoring projecten'!$D$4:$D$200=3), ""))</f>
        <v/>
      </c>
      <c r="H6" s="18" t="str">
        <f>_xlfn.TEXTJOIN(", ", TRUE, _xlfn._xlws.FILTER('2. Scoring projecten'!$B$4:$B$200, ('2. Scoring projecten'!$C$4:$C$200=2)*('2. Scoring projecten'!$D$4:$D$200=4), ""))</f>
        <v/>
      </c>
      <c r="I6" s="19" t="str">
        <f>_xlfn.TEXTJOIN(", ", TRUE, _xlfn._xlws.FILTER('2. Scoring projecten'!$B$4:$B$200, ('2. Scoring projecten'!$C$4:$C$200=2)*('2. Scoring projecten'!$D$4:$D$200=5), ""))</f>
        <v/>
      </c>
    </row>
    <row r="7" spans="3:37" ht="70.05" customHeight="1" x14ac:dyDescent="0.3">
      <c r="C7" s="28"/>
      <c r="D7" s="17" t="s">
        <v>13</v>
      </c>
      <c r="E7" s="21" t="str">
        <f>_xlfn.TEXTJOIN(", ", TRUE, _xlfn._xlws.FILTER('2. Scoring projecten'!$B$4:$B$200, ('2. Scoring projecten'!$C$4:$C$200=1)*('2. Scoring projecten'!$D$4:$D$200=1), ""))</f>
        <v/>
      </c>
      <c r="F7" s="21" t="str">
        <f>_xlfn.TEXTJOIN(", ", TRUE, _xlfn._xlws.FILTER('2. Scoring projecten'!$B$4:$B$200, ('2. Scoring projecten'!$C$4:$C$200=1)*('2. Scoring projecten'!$D$4:$D$200=2), ""))</f>
        <v/>
      </c>
      <c r="G7" s="18" t="str">
        <f>_xlfn.TEXTJOIN(", ", TRUE, _xlfn._xlws.FILTER('2. Scoring projecten'!$B$4:$B$200, ('2. Scoring projecten'!$C$4:$C$200=1)*('2. Scoring projecten'!$D$4:$D$200=3), ""))</f>
        <v/>
      </c>
      <c r="H7" s="18" t="str">
        <f>_xlfn.TEXTJOIN(", ", TRUE, _xlfn._xlws.FILTER('2. Scoring projecten'!$B$4:$B$200, ('2. Scoring projecten'!$C$4:$C$200=1)*('2. Scoring projecten'!$D$4:$D$200=4), ""))</f>
        <v/>
      </c>
      <c r="I7" s="18" t="str">
        <f>_xlfn.TEXTJOIN(", ", TRUE, _xlfn._xlws.FILTER('2. Scoring projecten'!$B$4:$B$200, ('2. Scoring projecten'!$C$4:$C$200=1)*('2. Scoring projecten'!$D$4:$D$200=5), ""))</f>
        <v/>
      </c>
    </row>
    <row r="8" spans="3:37" ht="72" customHeight="1" x14ac:dyDescent="0.3">
      <c r="E8" s="17" t="s">
        <v>34</v>
      </c>
      <c r="F8" s="17" t="s">
        <v>35</v>
      </c>
      <c r="G8" s="17" t="s">
        <v>17</v>
      </c>
      <c r="H8" s="17" t="s">
        <v>18</v>
      </c>
      <c r="I8" s="17" t="s">
        <v>19</v>
      </c>
    </row>
    <row r="9" spans="3:37" ht="28.2" customHeight="1" x14ac:dyDescent="0.3">
      <c r="E9" s="23" t="s">
        <v>20</v>
      </c>
      <c r="F9" s="24"/>
      <c r="G9" s="24"/>
      <c r="H9" s="24"/>
      <c r="I9" s="25"/>
    </row>
    <row r="10" spans="3:37" ht="19.95" customHeight="1" x14ac:dyDescent="0.3"/>
  </sheetData>
  <mergeCells count="2">
    <mergeCell ref="E9:I9"/>
    <mergeCell ref="C3:C7"/>
  </mergeCells>
  <pageMargins left="0.75" right="0.75" top="1" bottom="1" header="0.5" footer="0.5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508e3a76-4e71-46ee-b565-a18483d5c0b4" xsi:nil="true"/>
    <lcf76f155ced4ddcb4097134ff3c332f xmlns="9d885bc3-34b3-4601-95c4-794c3a9c098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A8A323E075C1D4F8709AED5BC0EB2AF" ma:contentTypeVersion="9" ma:contentTypeDescription="Een nieuw document maken." ma:contentTypeScope="" ma:versionID="38463373d05198ddd625bab650983d3e">
  <xsd:schema xmlns:xsd="http://www.w3.org/2001/XMLSchema" xmlns:xs="http://www.w3.org/2001/XMLSchema" xmlns:p="http://schemas.microsoft.com/office/2006/metadata/properties" xmlns:ns2="9d885bc3-34b3-4601-95c4-794c3a9c0981" xmlns:ns3="508e3a76-4e71-46ee-b565-a18483d5c0b4" targetNamespace="http://schemas.microsoft.com/office/2006/metadata/properties" ma:root="true" ma:fieldsID="0da179a27dcea573a9a631950938c13a" ns2:_="" ns3:_="">
    <xsd:import namespace="9d885bc3-34b3-4601-95c4-794c3a9c0981"/>
    <xsd:import namespace="508e3a76-4e71-46ee-b565-a18483d5c0b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85bc3-34b3-4601-95c4-794c3a9c098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bb0b27c0-ed81-4b2c-a546-258f475b356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8e3a76-4e71-46ee-b565-a18483d5c0b4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71610dc-7786-4385-9865-45117de8a043}" ma:internalName="TaxCatchAll" ma:showField="CatchAllData" ma:web="508e3a76-4e71-46ee-b565-a18483d5c0b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DC6DA5-FDAB-46C0-AC09-0277981AF7E5}">
  <ds:schemaRefs>
    <ds:schemaRef ds:uri="http://schemas.microsoft.com/office/2006/metadata/properties"/>
    <ds:schemaRef ds:uri="http://schemas.microsoft.com/office/infopath/2007/PartnerControls"/>
    <ds:schemaRef ds:uri="a00d1127-3daa-47cd-9bdd-796fa9d519c4"/>
    <ds:schemaRef ds:uri="508e3a76-4e71-46ee-b565-a18483d5c0b4"/>
  </ds:schemaRefs>
</ds:datastoreItem>
</file>

<file path=customXml/itemProps2.xml><?xml version="1.0" encoding="utf-8"?>
<ds:datastoreItem xmlns:ds="http://schemas.openxmlformats.org/officeDocument/2006/customXml" ds:itemID="{34F36DB7-0D93-409E-9682-4C8725D789B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41C36B8-32F5-44F5-B175-025E21F476B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1. Afwegingskader</vt:lpstr>
      <vt:lpstr>2. Scoring projecten</vt:lpstr>
      <vt:lpstr>3. Dynamische matrix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Brunhilde</dc:creator>
  <cp:lastModifiedBy>Brunhilde Foulon</cp:lastModifiedBy>
  <dcterms:created xsi:type="dcterms:W3CDTF">2015-06-05T18:19:34Z</dcterms:created>
  <dcterms:modified xsi:type="dcterms:W3CDTF">2026-04-30T09:52:01Z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0x0101002A8A323E075C1D4F8709AED5BC0EB2AF</vt:lpwstr>
  </property>
  <property fmtid="{D5CDD505-2E9C-101B-9397-08002B2CF9AE}" pid="3" name="MediaServiceImageTags">
    <vt:lpwstr/>
  </property>
</Properties>
</file>